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2 - PUC monthly reports\November 2021\"/>
    </mc:Choice>
  </mc:AlternateContent>
  <xr:revisionPtr revIDLastSave="0" documentId="13_ncr:1_{91629D63-9651-44A4-9192-3841FEB75FEC}" xr6:coauthVersionLast="36" xr6:coauthVersionMax="36" xr10:uidLastSave="{00000000-0000-0000-0000-000000000000}"/>
  <bookViews>
    <workbookView xWindow="0" yWindow="60" windowWidth="24000" windowHeight="961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Input'!$A$1:$L$46</definedName>
    <definedName name="_xlnm.Print_Area" localSheetId="2">'Financial Input'!$A$1:$N$61</definedName>
    <definedName name="_xlnm.Print_Area" localSheetId="0">Summary!$A$52:$E$105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K28" i="3" l="1"/>
  <c r="J28" i="3"/>
  <c r="M20" i="5" l="1"/>
  <c r="M12" i="5" l="1"/>
  <c r="K27" i="3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M16" i="5"/>
  <c r="L20" i="3"/>
  <c r="L19" i="3"/>
  <c r="K19" i="3"/>
  <c r="L18" i="3" l="1"/>
  <c r="C63" i="4" l="1"/>
  <c r="C64" i="4"/>
  <c r="C62" i="4"/>
  <c r="B63" i="4"/>
  <c r="B64" i="4"/>
  <c r="B62" i="4"/>
  <c r="D63" i="4" l="1"/>
  <c r="D64" i="4"/>
  <c r="C77" i="4" l="1"/>
  <c r="AB32" i="4" s="1"/>
  <c r="C78" i="4"/>
  <c r="AD32" i="4" s="1"/>
  <c r="B77" i="4"/>
  <c r="AC32" i="4" s="1"/>
  <c r="B78" i="4"/>
  <c r="D78" i="4" s="1"/>
  <c r="AE32" i="4" l="1"/>
  <c r="H29" i="3" l="1"/>
  <c r="B106" i="4" s="1"/>
  <c r="D29" i="3"/>
  <c r="C106" i="4" s="1"/>
  <c r="AD34" i="4" s="1"/>
  <c r="C29" i="3"/>
  <c r="C92" i="4" s="1"/>
  <c r="AD33" i="4" s="1"/>
  <c r="G29" i="3"/>
  <c r="B92" i="4" s="1"/>
  <c r="AD35" i="4" l="1"/>
  <c r="AE34" i="4"/>
  <c r="D106" i="4"/>
  <c r="AE33" i="4"/>
  <c r="AE35" i="4" s="1"/>
  <c r="AD36" i="4" s="1"/>
  <c r="D92" i="4"/>
  <c r="D77" i="4"/>
  <c r="D28" i="3" l="1"/>
  <c r="C105" i="4" s="1"/>
  <c r="AB34" i="4" s="1"/>
  <c r="C28" i="3"/>
  <c r="C91" i="4" s="1"/>
  <c r="AB33" i="4" s="1"/>
  <c r="H28" i="3"/>
  <c r="B105" i="4" s="1"/>
  <c r="G28" i="3"/>
  <c r="B91" i="4" s="1"/>
  <c r="AC33" i="4" l="1"/>
  <c r="D91" i="4"/>
  <c r="AB35" i="4"/>
  <c r="D105" i="4"/>
  <c r="AC34" i="4"/>
  <c r="AC35" i="4" s="1"/>
  <c r="AB36" i="4" s="1"/>
  <c r="B35" i="4"/>
  <c r="B104" i="4"/>
  <c r="AA34" i="4" s="1"/>
  <c r="C104" i="4"/>
  <c r="B90" i="4"/>
  <c r="C90" i="4"/>
  <c r="Z33" i="4" s="1"/>
  <c r="B76" i="4"/>
  <c r="AA32" i="4" s="1"/>
  <c r="C76" i="4"/>
  <c r="Z32" i="4" s="1"/>
  <c r="D90" i="4" l="1"/>
  <c r="D104" i="4"/>
  <c r="Z34" i="4"/>
  <c r="Z35" i="4" s="1"/>
  <c r="AA33" i="4"/>
  <c r="AA35" i="4" s="1"/>
  <c r="D76" i="4"/>
  <c r="D62" i="4"/>
  <c r="C97" i="4"/>
  <c r="G34" i="4" s="1"/>
  <c r="C98" i="4"/>
  <c r="J34" i="4" s="1"/>
  <c r="C99" i="4"/>
  <c r="M34" i="4" s="1"/>
  <c r="C100" i="4"/>
  <c r="P34" i="4" s="1"/>
  <c r="C102" i="4"/>
  <c r="V34" i="4" s="1"/>
  <c r="C103" i="4"/>
  <c r="X34" i="4" s="1"/>
  <c r="B97" i="4"/>
  <c r="H34" i="4" s="1"/>
  <c r="B98" i="4"/>
  <c r="K34" i="4" s="1"/>
  <c r="B99" i="4"/>
  <c r="N34" i="4" s="1"/>
  <c r="B102" i="4"/>
  <c r="W34" i="4" s="1"/>
  <c r="B103" i="4"/>
  <c r="Y34" i="4" s="1"/>
  <c r="C83" i="4"/>
  <c r="G33" i="4" s="1"/>
  <c r="C84" i="4"/>
  <c r="J33" i="4" s="1"/>
  <c r="C85" i="4"/>
  <c r="M33" i="4" s="1"/>
  <c r="C86" i="4"/>
  <c r="P33" i="4" s="1"/>
  <c r="C88" i="4"/>
  <c r="V33" i="4" s="1"/>
  <c r="C89" i="4"/>
  <c r="X33" i="4" s="1"/>
  <c r="B83" i="4"/>
  <c r="H33" i="4" s="1"/>
  <c r="B84" i="4"/>
  <c r="K33" i="4" s="1"/>
  <c r="B85" i="4"/>
  <c r="N33" i="4" s="1"/>
  <c r="B87" i="4"/>
  <c r="T33" i="4" s="1"/>
  <c r="B88" i="4"/>
  <c r="W33" i="4" s="1"/>
  <c r="B89" i="4"/>
  <c r="Y33" i="4" s="1"/>
  <c r="C69" i="4"/>
  <c r="G32" i="4" s="1"/>
  <c r="C70" i="4"/>
  <c r="J32" i="4" s="1"/>
  <c r="C71" i="4"/>
  <c r="M32" i="4" s="1"/>
  <c r="C72" i="4"/>
  <c r="P32" i="4" s="1"/>
  <c r="C73" i="4"/>
  <c r="S32" i="4" s="1"/>
  <c r="C74" i="4"/>
  <c r="V32" i="4" s="1"/>
  <c r="C75" i="4"/>
  <c r="X32" i="4" s="1"/>
  <c r="B69" i="4"/>
  <c r="H32" i="4" s="1"/>
  <c r="B70" i="4"/>
  <c r="K32" i="4" s="1"/>
  <c r="B71" i="4"/>
  <c r="N32" i="4" s="1"/>
  <c r="B72" i="4"/>
  <c r="Q32" i="4" s="1"/>
  <c r="B73" i="4"/>
  <c r="T32" i="4" s="1"/>
  <c r="B74" i="4"/>
  <c r="W32" i="4" s="1"/>
  <c r="B75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3" i="4"/>
  <c r="D89" i="4"/>
  <c r="D75" i="4"/>
  <c r="B61" i="4"/>
  <c r="C61" i="4"/>
  <c r="G36" i="4" l="1"/>
  <c r="M36" i="4"/>
  <c r="D61" i="4"/>
  <c r="C24" i="3"/>
  <c r="C87" i="4" s="1"/>
  <c r="S33" i="4" s="1"/>
  <c r="D24" i="3"/>
  <c r="C101" i="4" s="1"/>
  <c r="S34" i="4" s="1"/>
  <c r="H24" i="3"/>
  <c r="B101" i="4" s="1"/>
  <c r="T34" i="4" s="1"/>
  <c r="T35" i="4" s="1"/>
  <c r="G23" i="3"/>
  <c r="B86" i="4" s="1"/>
  <c r="Q33" i="4" s="1"/>
  <c r="H23" i="3"/>
  <c r="B100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B33" i="3" l="1"/>
  <c r="B14" i="3"/>
  <c r="A52" i="4"/>
  <c r="C96" i="4"/>
  <c r="D34" i="4" s="1"/>
  <c r="B96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8" i="4"/>
  <c r="D32" i="4" s="1"/>
  <c r="B68" i="4"/>
  <c r="E32" i="4" s="1"/>
  <c r="C82" i="4"/>
  <c r="D33" i="4" s="1"/>
  <c r="B82" i="4"/>
  <c r="E33" i="4" s="1"/>
  <c r="C5" i="3"/>
  <c r="E35" i="4" l="1"/>
  <c r="D35" i="4"/>
  <c r="C2" i="4"/>
  <c r="D36" i="4" l="1"/>
  <c r="A94" i="4"/>
  <c r="B34" i="4" s="1"/>
  <c r="A80" i="4"/>
  <c r="B33" i="4" s="1"/>
  <c r="A66" i="4"/>
  <c r="B32" i="4" s="1"/>
  <c r="D72" i="4" l="1"/>
  <c r="D82" i="4"/>
  <c r="D102" i="4"/>
  <c r="D101" i="4"/>
  <c r="D98" i="4"/>
  <c r="D97" i="4"/>
  <c r="D100" i="4"/>
  <c r="D96" i="4"/>
  <c r="D99" i="4"/>
  <c r="D85" i="4"/>
  <c r="D68" i="4"/>
  <c r="D88" i="4"/>
  <c r="D84" i="4"/>
  <c r="D87" i="4"/>
  <c r="D83" i="4"/>
  <c r="D86" i="4"/>
  <c r="D71" i="4"/>
  <c r="D74" i="4"/>
  <c r="D70" i="4"/>
  <c r="D73" i="4"/>
  <c r="D69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<sst xmlns="http://schemas.openxmlformats.org/spreadsheetml/2006/main" count="192" uniqueCount="61">
  <si>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</si>
  <si>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</si>
  <si>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</si>
  <si>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</si>
  <si>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</si>
  <si>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</si>
  <si>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</si>
  <si>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</si>
  <si>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</si>
  <si>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</si>
  <si>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</si>
  <si>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</si>
  <si>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</si>
  <si>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</si>
  <si>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</si>
  <si>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</si>
  <si>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</si>
  <si>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</si>
  <si>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</si>
  <si>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</si>
  <si>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</si>
  <si>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</si>
  <si>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</si>
  <si>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</si>
  <si>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</si>
  <si>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</si>
  <si>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</si>
  <si>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</si>
  <si>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</si>
  <si>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</si>
  <si>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</si>
  <si>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</si>
  <si>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</si>
  <si>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</si>
  <si>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</si>
  <si>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</si>
  <si>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</si>
  <si>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</si>
  <si>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</si>
  <si>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</si>
  <si>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</si>
  <si>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</si>
  <si>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</si>
  <si>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</si>
  <si>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</si>
  <si>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</si>
  <si>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</si>
  <si>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</si>
  <si>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</si>
  <si>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</si>
  <si>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</si>
  <si>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</si>
  <si>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</si>
  <si>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</si>
  <si>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</si>
  <si>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</si>
  <si>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</si>
  <si>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</si>
  <si>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Current Year (2021)</t>
  </si>
  <si>
    <t>January 2021</t>
  </si>
  <si>
    <t>Prior Month                (Last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</si>
</sst>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Summary!$B$54:$B$64</c:f>
              <c:numCache>
                <c:formatCode>_(* #,##0.00_);_(* \(#,##0.00\);_(* "-"??_);_(@_)</c:formatCode>
                <c:ptCount val="11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6.81</c:v>
                </c:pt>
                <c:pt idx="9">
                  <c:v>5.66</c:v>
                </c:pt>
                <c:pt idx="10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Summary!$C$54:$C$64</c:f>
              <c:numCache>
                <c:formatCode>_(* #,##0.00_);_(* \(#,##0.00\);_(* "-"??_);_(@_)</c:formatCode>
                <c:ptCount val="11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6.18</c:v>
                </c:pt>
                <c:pt idx="9">
                  <c:v>5.91</c:v>
                </c:pt>
                <c:pt idx="10">
                  <c:v>5.0599999999999996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Summary!$A$54:$A$64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Summary!$D$54:$D$64</c:f>
              <c:numCache>
                <c:formatCode>0%</c:formatCode>
                <c:ptCount val="11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1.1019417475728155</c:v>
                </c:pt>
                <c:pt idx="9">
                  <c:v>0.95769881556683589</c:v>
                </c:pt>
                <c:pt idx="10">
                  <c:v>0.97628458498023729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catAx>
        <c:axId val="11402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1"/>
        <c:lblAlgn val="ctr"/>
        <c:lblOffset val="100"/>
        <c:noMultiLvlLbl val="0"/>
      </c:cat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Summary!$A$66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Summary!$B$68:$B$78</c:f>
              <c:numCache>
                <c:formatCode>_(* #,##0_);_(* \(#,##0\);_(* "-"??_);_(@_)</c:formatCode>
                <c:ptCount val="11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  <c:pt idx="9">
                  <c:v>61557</c:v>
                </c:pt>
                <c:pt idx="10">
                  <c:v>44527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Summary!$C$68:$C$78</c:f>
              <c:numCache>
                <c:formatCode>_(* #,##0_);_(* \(#,##0\);_(* "-"??_);_(@_)</c:formatCode>
                <c:ptCount val="11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  <c:pt idx="9">
                  <c:v>52844</c:v>
                </c:pt>
                <c:pt idx="10">
                  <c:v>44458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Summary!$A$68:$A$78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Summary!$D$68:$D$78</c:f>
              <c:numCache>
                <c:formatCode>0.00</c:formatCode>
                <c:ptCount val="11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  <c:pt idx="9">
                  <c:v>1.1648815381121793</c:v>
                </c:pt>
                <c:pt idx="10">
                  <c:v>1.0015520266318774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Summary!$A$80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Summary!$B$82:$B$92</c:f>
              <c:numCache>
                <c:formatCode>_(* #,##0_);_(* \(#,##0\);_(* "-"??_);_(@_)</c:formatCode>
                <c:ptCount val="11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  <c:pt idx="9">
                  <c:v>39485</c:v>
                </c:pt>
                <c:pt idx="10">
                  <c:v>25603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Summary!$C$82:$C$92</c:f>
              <c:numCache>
                <c:formatCode>_(* #,##0_);_(* \(#,##0\);_(* "-"??_);_(@_)</c:formatCode>
                <c:ptCount val="11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  <c:pt idx="9">
                  <c:v>41110</c:v>
                </c:pt>
                <c:pt idx="10">
                  <c:v>32951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Summary!$A$82:$A$92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Summary!$D$82:$D$92</c:f>
              <c:numCache>
                <c:formatCode>0.00</c:formatCode>
                <c:ptCount val="11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  <c:pt idx="9">
                  <c:v>0.96047190464607146</c:v>
                </c:pt>
                <c:pt idx="10">
                  <c:v>0.77700221541076142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Summary!$B$96:$B$106</c:f>
              <c:numCache>
                <c:formatCode>_(* #,##0_);_(* \(#,##0\);_(* "-"??_);_(@_)</c:formatCode>
                <c:ptCount val="11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  <c:pt idx="9">
                  <c:v>53753</c:v>
                </c:pt>
                <c:pt idx="10">
                  <c:v>49227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Summary!$C$96:$C$106</c:f>
              <c:numCache>
                <c:formatCode>_(* #,##0_);_(* \(#,##0\);_(* "-"??_);_(@_)</c:formatCode>
                <c:ptCount val="11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  <c:pt idx="9">
                  <c:v>56106</c:v>
                </c:pt>
                <c:pt idx="10">
                  <c:v>50621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Summary!$A$96:$A$106</c:f>
              <c:strCache>
                <c:ptCount val="11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  <c:pt idx="9">
                  <c:v>November</c:v>
                </c:pt>
                <c:pt idx="10">
                  <c:v>December</c:v>
                </c:pt>
              </c:strCache>
            </c:strRef>
          </c:cat>
          <c:val>
            <c:numRef>
              <c:f>Summary!$D$96:$D$106</c:f>
              <c:numCache>
                <c:formatCode>0.00</c:formatCode>
                <c:ptCount val="11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  <c:pt idx="9">
                  <c:v>0.9580615263964638</c:v>
                </c:pt>
                <c:pt idx="10">
                  <c:v>0.9724620216906027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22</xdr:col>
      <xdr:colOff>296333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6"/>
  <sheetViews>
    <sheetView zoomScale="90" zoomScaleNormal="90" workbookViewId="0">
      <selection activeCell="Y33" sqref="Y33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0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2" t="str">
        <f>'Demand Input'!C8</f>
        <v>Newport Water Division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23</v>
      </c>
      <c r="C31" s="11"/>
      <c r="D31" s="57" t="s">
        <v>8</v>
      </c>
      <c r="E31" s="57"/>
      <c r="F31" s="51"/>
      <c r="G31" s="57" t="s">
        <v>9</v>
      </c>
      <c r="H31" s="57"/>
      <c r="I31" s="51"/>
      <c r="J31" s="57" t="s">
        <v>10</v>
      </c>
      <c r="K31" s="57"/>
      <c r="L31" s="51"/>
      <c r="M31" s="57" t="s">
        <v>2</v>
      </c>
      <c r="N31" s="57"/>
      <c r="O31" s="51"/>
      <c r="P31" s="57" t="s">
        <v>11</v>
      </c>
      <c r="Q31" s="57"/>
      <c r="R31" s="51"/>
      <c r="S31" s="57" t="s">
        <v>12</v>
      </c>
      <c r="T31" s="57"/>
      <c r="U31" s="51"/>
      <c r="V31" s="57" t="s">
        <v>13</v>
      </c>
      <c r="W31" s="57"/>
      <c r="X31" s="57" t="s">
        <v>50</v>
      </c>
      <c r="Y31" s="57"/>
      <c r="Z31" s="57" t="s">
        <v>51</v>
      </c>
      <c r="AA31" s="57"/>
      <c r="AB31" s="57" t="s">
        <v>54</v>
      </c>
      <c r="AC31" s="57"/>
      <c r="AD31" s="57" t="s">
        <v>56</v>
      </c>
      <c r="AE31" s="57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A66</f>
        <v>Residential Demand (Kgal)</v>
      </c>
      <c r="C32" s="11"/>
      <c r="D32" s="15">
        <f>C68</f>
        <v>49996</v>
      </c>
      <c r="E32" s="14">
        <f>B68</f>
        <v>44769</v>
      </c>
      <c r="G32" s="15">
        <f>C69</f>
        <v>42168</v>
      </c>
      <c r="H32" s="14">
        <f>B69</f>
        <v>45502</v>
      </c>
      <c r="J32" s="15">
        <f>C70</f>
        <v>37537</v>
      </c>
      <c r="K32" s="14">
        <f>B70</f>
        <v>36081</v>
      </c>
      <c r="M32" s="15">
        <f>C71</f>
        <v>39883</v>
      </c>
      <c r="N32" s="14">
        <f>B71</f>
        <v>45570</v>
      </c>
      <c r="P32" s="15">
        <f>C72</f>
        <v>50498</v>
      </c>
      <c r="Q32" s="14">
        <f>B72</f>
        <v>55783</v>
      </c>
      <c r="S32" s="15">
        <f>C73</f>
        <v>51383</v>
      </c>
      <c r="T32" s="14">
        <f>B73</f>
        <v>58740</v>
      </c>
      <c r="V32" s="15">
        <f>C74</f>
        <v>71400</v>
      </c>
      <c r="W32" s="14">
        <f>B74</f>
        <v>78887</v>
      </c>
      <c r="X32" s="15">
        <f>C75</f>
        <v>62313</v>
      </c>
      <c r="Y32" s="14">
        <f>B75</f>
        <v>74265</v>
      </c>
      <c r="Z32" s="15">
        <f>C76</f>
        <v>57107</v>
      </c>
      <c r="AA32" s="14">
        <f>B76</f>
        <v>69149</v>
      </c>
      <c r="AB32" s="15">
        <f>C77</f>
        <v>52844</v>
      </c>
      <c r="AC32" s="14">
        <f>B77</f>
        <v>61557</v>
      </c>
      <c r="AD32" s="15">
        <f>C78</f>
        <v>44458</v>
      </c>
      <c r="AE32" s="14">
        <f>B78</f>
        <v>44527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A80</f>
        <v>Non-Residential Demand (Kgal)</v>
      </c>
      <c r="C33" s="11"/>
      <c r="D33" s="15">
        <f>C82</f>
        <v>29366</v>
      </c>
      <c r="E33" s="14">
        <f>B82</f>
        <v>25488</v>
      </c>
      <c r="G33" s="15">
        <f>C83</f>
        <v>25412</v>
      </c>
      <c r="H33" s="14">
        <f>B83</f>
        <v>28967</v>
      </c>
      <c r="J33" s="15">
        <f>C84</f>
        <v>24018</v>
      </c>
      <c r="K33" s="14">
        <f>B84</f>
        <v>23746</v>
      </c>
      <c r="M33" s="15">
        <f>C85</f>
        <v>28279</v>
      </c>
      <c r="N33" s="14">
        <f>B85</f>
        <v>14933</v>
      </c>
      <c r="P33" s="15">
        <f>C86</f>
        <v>36817</v>
      </c>
      <c r="Q33" s="14">
        <f>B86</f>
        <v>21309</v>
      </c>
      <c r="S33" s="15">
        <f>C87</f>
        <v>39671</v>
      </c>
      <c r="T33" s="14">
        <f>B87</f>
        <v>26764</v>
      </c>
      <c r="V33" s="15">
        <f>C88</f>
        <v>54156</v>
      </c>
      <c r="W33" s="14">
        <f>B88</f>
        <v>47532</v>
      </c>
      <c r="X33" s="15">
        <f>C89</f>
        <v>49071</v>
      </c>
      <c r="Y33" s="14">
        <f>B89</f>
        <v>49007</v>
      </c>
      <c r="Z33" s="15">
        <f>C90</f>
        <v>48372</v>
      </c>
      <c r="AA33" s="14">
        <f>B90</f>
        <v>47640</v>
      </c>
      <c r="AB33" s="15">
        <f>C91</f>
        <v>41110</v>
      </c>
      <c r="AC33" s="14">
        <f>B91</f>
        <v>39485</v>
      </c>
      <c r="AD33" s="15">
        <f>C92</f>
        <v>32951</v>
      </c>
      <c r="AE33" s="14">
        <f>B92</f>
        <v>25603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A94</f>
        <v>Wholesale Demand (Kgal)</v>
      </c>
      <c r="C34" s="11"/>
      <c r="D34" s="15">
        <f>C96</f>
        <v>47777</v>
      </c>
      <c r="E34" s="14">
        <f>B96</f>
        <v>45213</v>
      </c>
      <c r="G34" s="15">
        <f>C97</f>
        <v>42881</v>
      </c>
      <c r="H34" s="14">
        <f>B97</f>
        <v>46053</v>
      </c>
      <c r="J34" s="15">
        <f>C98</f>
        <v>38510</v>
      </c>
      <c r="K34" s="14">
        <f>B98</f>
        <v>40390</v>
      </c>
      <c r="M34" s="15">
        <f>C99</f>
        <v>39535</v>
      </c>
      <c r="N34" s="14">
        <f>B99</f>
        <v>42282</v>
      </c>
      <c r="P34" s="15">
        <f>C100</f>
        <v>47488</v>
      </c>
      <c r="Q34" s="14">
        <f>B100</f>
        <v>48210</v>
      </c>
      <c r="S34" s="15">
        <f>C101</f>
        <v>52336</v>
      </c>
      <c r="T34" s="14">
        <f>B101</f>
        <v>56754</v>
      </c>
      <c r="V34" s="15">
        <f>C102</f>
        <v>58778</v>
      </c>
      <c r="W34" s="14">
        <f>B102</f>
        <v>62781</v>
      </c>
      <c r="X34" s="15">
        <f>C103</f>
        <v>58188</v>
      </c>
      <c r="Y34" s="14">
        <f>B103</f>
        <v>75127</v>
      </c>
      <c r="Z34" s="15">
        <f>C104</f>
        <v>59318</v>
      </c>
      <c r="AA34" s="14">
        <f>B104</f>
        <v>64642</v>
      </c>
      <c r="AB34" s="15">
        <f>C105</f>
        <v>56106</v>
      </c>
      <c r="AC34" s="14">
        <f>B105</f>
        <v>53753</v>
      </c>
      <c r="AD34" s="15">
        <f>C106</f>
        <v>50621</v>
      </c>
      <c r="AE34" s="14">
        <f>B106</f>
        <v>49227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5">
        <f t="shared" ref="AB35:AC35" si="1">SUM(AB32:AB34)</f>
        <v>150060</v>
      </c>
      <c r="AC35" s="14">
        <f t="shared" si="1"/>
        <v>154795</v>
      </c>
      <c r="AD35" s="15">
        <f>SUM(AD32:AD34)</f>
        <v>128030</v>
      </c>
      <c r="AE35" s="14">
        <f>SUM(AE32:AE34)</f>
        <v>119357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8">
        <f>E35/D35-1</f>
        <v>-9.1781436066037947E-2</v>
      </c>
      <c r="E36" s="59"/>
      <c r="F36" s="19"/>
      <c r="G36" s="58">
        <f>H35/G35-1</f>
        <v>9.1081920315767562E-2</v>
      </c>
      <c r="H36" s="59"/>
      <c r="I36" s="19"/>
      <c r="J36" s="58">
        <f>K35/J35-1</f>
        <v>1.5190126417827798E-3</v>
      </c>
      <c r="K36" s="59"/>
      <c r="L36" s="19"/>
      <c r="M36" s="58">
        <f>N35/M35-1</f>
        <v>-4.5609441302914666E-2</v>
      </c>
      <c r="N36" s="59"/>
      <c r="O36" s="19"/>
      <c r="P36" s="58">
        <f>Q35/P35-1</f>
        <v>-7.0480627285742892E-2</v>
      </c>
      <c r="Q36" s="59"/>
      <c r="R36" s="19"/>
      <c r="S36" s="58">
        <f>T35/S35-1</f>
        <v>-7.8945533161308701E-3</v>
      </c>
      <c r="T36" s="59"/>
      <c r="U36" s="19"/>
      <c r="V36" s="58">
        <f>W35/V35-1</f>
        <v>2.639773454707206E-2</v>
      </c>
      <c r="W36" s="59"/>
      <c r="X36" s="58">
        <f>Y35/X35-1</f>
        <v>0.1699985846719978</v>
      </c>
      <c r="Y36" s="59"/>
      <c r="Z36" s="58">
        <f>AA35/Z35-1</f>
        <v>0.10093630345212601</v>
      </c>
      <c r="AA36" s="59"/>
      <c r="AB36" s="58">
        <f>AC35/AB35-1</f>
        <v>3.1554045048647117E-2</v>
      </c>
      <c r="AC36" s="59"/>
      <c r="AD36" s="58">
        <f>AE35/AD35-1</f>
        <v>-6.7741935483870974E-2</v>
      </c>
      <c r="AE36" s="59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3" t="s">
        <v>24</v>
      </c>
      <c r="B50" s="63"/>
      <c r="C50" s="63"/>
      <c r="D50" s="63"/>
      <c r="E50" s="63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Input'!F36</f>
        <v>4.62</v>
      </c>
      <c r="C54" s="23">
        <f>'Demand Input'!D36</f>
        <v>5.0999999999999996</v>
      </c>
      <c r="D54" s="5">
        <f t="shared" ref="D54:D60" si="2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Input'!F37</f>
        <v>4.71</v>
      </c>
      <c r="C55" s="23">
        <f>'Demand Input'!D37</f>
        <v>5.0599999999999996</v>
      </c>
      <c r="D55" s="5">
        <f t="shared" si="2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Input'!F38</f>
        <v>4.58</v>
      </c>
      <c r="C56" s="23">
        <f>'Demand Input'!D38</f>
        <v>5.01</v>
      </c>
      <c r="D56" s="5">
        <f t="shared" si="2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Input'!F39</f>
        <v>4.75</v>
      </c>
      <c r="C57" s="23">
        <f>'Demand Input'!D39</f>
        <v>5.21</v>
      </c>
      <c r="D57" s="5">
        <f t="shared" si="2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Input'!F40</f>
        <v>5.3</v>
      </c>
      <c r="C58" s="23">
        <f>'Demand Input'!D40</f>
        <v>5.53</v>
      </c>
      <c r="D58" s="5">
        <f t="shared" si="2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Input'!F41</f>
        <v>6.45</v>
      </c>
      <c r="C59" s="23">
        <f>'Demand Input'!D41</f>
        <v>5.89</v>
      </c>
      <c r="D59" s="5">
        <f t="shared" si="2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Input'!F42</f>
        <v>7.65</v>
      </c>
      <c r="C60" s="23">
        <f>'Demand Input'!D42</f>
        <v>6.85</v>
      </c>
      <c r="D60" s="5">
        <f t="shared" si="2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50</v>
      </c>
      <c r="B61" s="23">
        <f>'Demand Input'!F43</f>
        <v>7.5</v>
      </c>
      <c r="C61" s="23">
        <f>'Demand Input'!D43</f>
        <v>7.01</v>
      </c>
      <c r="D61" s="5">
        <f t="shared" ref="D61" si="3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51</v>
      </c>
      <c r="B62" s="23">
        <f>'Demand Input'!F44</f>
        <v>6.81</v>
      </c>
      <c r="C62" s="23">
        <f>'Demand Input'!D44</f>
        <v>6.18</v>
      </c>
      <c r="D62" s="5">
        <f t="shared" ref="D62:D64" si="4">B62/C62</f>
        <v>1.1019417475728155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54</v>
      </c>
      <c r="B63" s="23">
        <f>'Demand Input'!F45</f>
        <v>5.66</v>
      </c>
      <c r="C63" s="23">
        <f>'Demand Input'!D45</f>
        <v>5.91</v>
      </c>
      <c r="D63" s="5">
        <f t="shared" si="4"/>
        <v>0.95769881556683589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56</v>
      </c>
      <c r="B64" s="23">
        <f>'Demand Input'!F46</f>
        <v>4.9400000000000004</v>
      </c>
      <c r="C64" s="23">
        <f>'Demand Input'!D46</f>
        <v>5.0599999999999996</v>
      </c>
      <c r="D64" s="5">
        <f t="shared" si="4"/>
        <v>0.97628458498023729</v>
      </c>
      <c r="E64" s="5"/>
      <c r="F64" s="5"/>
      <c r="I64" s="5"/>
      <c r="L64" s="5"/>
      <c r="O64" s="5"/>
      <c r="R64" s="5"/>
      <c r="U64" s="5"/>
    </row>
    <row r="66" spans="1:21" x14ac:dyDescent="0.25">
      <c r="A66" s="7" t="str">
        <f>"Residential Demand ("&amp;'Demand Input'!$C$9&amp;")"</f>
        <v>Residential Demand (Kgal)</v>
      </c>
    </row>
    <row r="67" spans="1:21" x14ac:dyDescent="0.25">
      <c r="A67" s="2" t="s">
        <v>3</v>
      </c>
      <c r="B67" s="3" t="s">
        <v>0</v>
      </c>
      <c r="C67" s="3" t="s">
        <v>1</v>
      </c>
    </row>
    <row r="68" spans="1:21" x14ac:dyDescent="0.25">
      <c r="A68" s="1" t="s">
        <v>8</v>
      </c>
      <c r="B68" s="6">
        <f>'Demand Input'!F19</f>
        <v>44769</v>
      </c>
      <c r="C68" s="6">
        <f>'Demand Input'!B19</f>
        <v>49996</v>
      </c>
      <c r="D68" s="4">
        <f>B68/C68</f>
        <v>0.89545163613089052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9</v>
      </c>
      <c r="B69" s="6">
        <f>'Demand Input'!F20</f>
        <v>45502</v>
      </c>
      <c r="C69" s="6">
        <f>'Demand Input'!B20</f>
        <v>42168</v>
      </c>
      <c r="D69" s="4">
        <f t="shared" ref="D69:D74" si="5">B69/C69</f>
        <v>1.0790646936065262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10</v>
      </c>
      <c r="B70" s="6">
        <f>'Demand Input'!F21</f>
        <v>36081</v>
      </c>
      <c r="C70" s="6">
        <f>'Demand Input'!B21</f>
        <v>37537</v>
      </c>
      <c r="D70" s="4">
        <f t="shared" si="5"/>
        <v>0.96121160455017718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2</v>
      </c>
      <c r="B71" s="6">
        <f>'Demand Input'!F22</f>
        <v>45570</v>
      </c>
      <c r="C71" s="6">
        <f>'Demand Input'!B22</f>
        <v>39883</v>
      </c>
      <c r="D71" s="4">
        <f t="shared" si="5"/>
        <v>1.1425920818393802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11</v>
      </c>
      <c r="B72" s="6">
        <f>'Demand Input'!F23</f>
        <v>55783</v>
      </c>
      <c r="C72" s="6">
        <f>'Demand Input'!B23</f>
        <v>50498</v>
      </c>
      <c r="D72" s="4">
        <f t="shared" si="5"/>
        <v>1.1046576102023842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12</v>
      </c>
      <c r="B73" s="6">
        <f>'Demand Input'!F24</f>
        <v>58740</v>
      </c>
      <c r="C73" s="6">
        <f>'Demand Input'!B24</f>
        <v>51383</v>
      </c>
      <c r="D73" s="4">
        <f t="shared" si="5"/>
        <v>1.1431796508572873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13</v>
      </c>
      <c r="B74" s="6">
        <f>'Demand Input'!F25</f>
        <v>78887</v>
      </c>
      <c r="C74" s="6">
        <f>'Demand Input'!B25</f>
        <v>71400</v>
      </c>
      <c r="D74" s="4">
        <f t="shared" si="5"/>
        <v>1.104859943977591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50</v>
      </c>
      <c r="B75" s="6">
        <f>'Demand Input'!F26</f>
        <v>74265</v>
      </c>
      <c r="C75" s="6">
        <f>'Demand Input'!B26</f>
        <v>62313</v>
      </c>
      <c r="D75" s="4">
        <f t="shared" ref="D75" si="6">B75/C75</f>
        <v>1.191805883202542</v>
      </c>
    </row>
    <row r="76" spans="1:21" s="9" customFormat="1" x14ac:dyDescent="0.25">
      <c r="A76" s="1" t="s">
        <v>51</v>
      </c>
      <c r="B76" s="6">
        <f>'Demand Input'!F27</f>
        <v>69149</v>
      </c>
      <c r="C76" s="6">
        <f>'Demand Input'!B27</f>
        <v>57107</v>
      </c>
      <c r="D76" s="4">
        <f t="shared" ref="D76:D78" si="7">B76/C76</f>
        <v>1.210867319242825</v>
      </c>
    </row>
    <row r="77" spans="1:21" s="9" customFormat="1" x14ac:dyDescent="0.25">
      <c r="A77" s="1" t="s">
        <v>54</v>
      </c>
      <c r="B77" s="6">
        <f>'Demand Input'!F28</f>
        <v>61557</v>
      </c>
      <c r="C77" s="6">
        <f>'Demand Input'!B28</f>
        <v>52844</v>
      </c>
      <c r="D77" s="4">
        <f t="shared" si="7"/>
        <v>1.1648815381121793</v>
      </c>
    </row>
    <row r="78" spans="1:21" s="9" customFormat="1" x14ac:dyDescent="0.25">
      <c r="A78" s="1" t="s">
        <v>56</v>
      </c>
      <c r="B78" s="6">
        <f>'Demand Input'!F29</f>
        <v>44527</v>
      </c>
      <c r="C78" s="6">
        <f>'Demand Input'!B29</f>
        <v>44458</v>
      </c>
      <c r="D78" s="4">
        <f t="shared" si="7"/>
        <v>1.0015520266318774</v>
      </c>
    </row>
    <row r="80" spans="1:21" x14ac:dyDescent="0.25">
      <c r="A80" s="7" t="str">
        <f>"Non-Residential Demand ("&amp;'Demand Input'!$C$9&amp;")"</f>
        <v>Non-Residential Demand (Kgal)</v>
      </c>
    </row>
    <row r="81" spans="1:21" x14ac:dyDescent="0.25">
      <c r="A81" s="2" t="s">
        <v>3</v>
      </c>
      <c r="B81" s="3" t="s">
        <v>0</v>
      </c>
      <c r="C81" s="3" t="s">
        <v>1</v>
      </c>
    </row>
    <row r="82" spans="1:21" x14ac:dyDescent="0.25">
      <c r="A82" s="1" t="s">
        <v>8</v>
      </c>
      <c r="B82" s="6">
        <f>'Demand Input'!G19</f>
        <v>25488</v>
      </c>
      <c r="C82" s="6">
        <f>'Demand Input'!C19</f>
        <v>29366</v>
      </c>
      <c r="D82" s="4">
        <f>B82/C82</f>
        <v>0.86794251855887761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9</v>
      </c>
      <c r="B83" s="6">
        <f>'Demand Input'!G20</f>
        <v>28967</v>
      </c>
      <c r="C83" s="6">
        <f>'Demand Input'!C20</f>
        <v>25412</v>
      </c>
      <c r="D83" s="4">
        <f t="shared" ref="D83:D88" si="8">B83/C83</f>
        <v>1.139894538013537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10</v>
      </c>
      <c r="B84" s="6">
        <f>'Demand Input'!G21</f>
        <v>23746</v>
      </c>
      <c r="C84" s="6">
        <f>'Demand Input'!C21</f>
        <v>24018</v>
      </c>
      <c r="D84" s="4">
        <f t="shared" si="8"/>
        <v>0.98867516029644431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2</v>
      </c>
      <c r="B85" s="6">
        <f>'Demand Input'!G22</f>
        <v>14933</v>
      </c>
      <c r="C85" s="6">
        <f>'Demand Input'!C22</f>
        <v>28279</v>
      </c>
      <c r="D85" s="4">
        <f t="shared" si="8"/>
        <v>0.52805969093673755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11</v>
      </c>
      <c r="B86" s="6">
        <f>'Demand Input'!G23</f>
        <v>21309</v>
      </c>
      <c r="C86" s="6">
        <f>'Demand Input'!C23</f>
        <v>36817</v>
      </c>
      <c r="D86" s="4">
        <f t="shared" si="8"/>
        <v>0.57878154113588831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12</v>
      </c>
      <c r="B87" s="6">
        <f>'Demand Input'!G24</f>
        <v>26764</v>
      </c>
      <c r="C87" s="6">
        <f>'Demand Input'!C24</f>
        <v>39671</v>
      </c>
      <c r="D87" s="4">
        <f t="shared" si="8"/>
        <v>0.67464898792568884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13</v>
      </c>
      <c r="B88" s="6">
        <f>'Demand Input'!G25</f>
        <v>47532</v>
      </c>
      <c r="C88" s="6">
        <f>'Demand Input'!C25</f>
        <v>54156</v>
      </c>
      <c r="D88" s="4">
        <f t="shared" si="8"/>
        <v>0.87768668291602037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50</v>
      </c>
      <c r="B89" s="6">
        <f>'Demand Input'!G26</f>
        <v>49007</v>
      </c>
      <c r="C89" s="6">
        <f>'Demand Input'!C26</f>
        <v>49071</v>
      </c>
      <c r="D89" s="4">
        <f t="shared" ref="D89" si="9">B89/C89</f>
        <v>0.99869576735750243</v>
      </c>
    </row>
    <row r="90" spans="1:21" s="9" customFormat="1" x14ac:dyDescent="0.25">
      <c r="A90" s="1" t="s">
        <v>51</v>
      </c>
      <c r="B90" s="6">
        <f>'Demand Input'!G27</f>
        <v>47640</v>
      </c>
      <c r="C90" s="6">
        <f>'Demand Input'!C27</f>
        <v>48372</v>
      </c>
      <c r="D90" s="4">
        <f t="shared" ref="D90:D92" si="10">B90/C90</f>
        <v>0.98486727859092038</v>
      </c>
    </row>
    <row r="91" spans="1:21" s="9" customFormat="1" x14ac:dyDescent="0.25">
      <c r="A91" s="1" t="s">
        <v>54</v>
      </c>
      <c r="B91" s="6">
        <f>'Demand Input'!G28</f>
        <v>39485</v>
      </c>
      <c r="C91" s="6">
        <f>'Demand Input'!C28</f>
        <v>41110</v>
      </c>
      <c r="D91" s="4">
        <f t="shared" si="10"/>
        <v>0.96047190464607146</v>
      </c>
    </row>
    <row r="92" spans="1:21" s="9" customFormat="1" x14ac:dyDescent="0.25">
      <c r="A92" s="1" t="s">
        <v>56</v>
      </c>
      <c r="B92" s="6">
        <f>'Demand Input'!G29</f>
        <v>25603</v>
      </c>
      <c r="C92" s="6">
        <f>'Demand Input'!C29</f>
        <v>32951</v>
      </c>
      <c r="D92" s="4">
        <f t="shared" si="10"/>
        <v>0.77700221541076142</v>
      </c>
    </row>
    <row r="94" spans="1:21" x14ac:dyDescent="0.25">
      <c r="A94" s="7" t="str">
        <f>"Wholesale Demand ("&amp;'Demand Input'!$C$9&amp;")"</f>
        <v>Wholesale Demand (Kgal)</v>
      </c>
    </row>
    <row r="95" spans="1:21" x14ac:dyDescent="0.25">
      <c r="A95" s="2" t="s">
        <v>3</v>
      </c>
      <c r="B95" s="3" t="s">
        <v>0</v>
      </c>
      <c r="C95" s="3" t="s">
        <v>1</v>
      </c>
    </row>
    <row r="96" spans="1:21" x14ac:dyDescent="0.25">
      <c r="A96" s="1" t="s">
        <v>8</v>
      </c>
      <c r="B96" s="6">
        <f>'Demand Input'!H19</f>
        <v>45213</v>
      </c>
      <c r="C96" s="6">
        <f>'Demand Input'!D19</f>
        <v>47777</v>
      </c>
      <c r="D96" s="4">
        <f>B96/C96</f>
        <v>0.94633401008853635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9</v>
      </c>
      <c r="B97" s="6">
        <f>'Demand Input'!H20</f>
        <v>46053</v>
      </c>
      <c r="C97" s="6">
        <f>'Demand Input'!D20</f>
        <v>42881</v>
      </c>
      <c r="D97" s="4">
        <f t="shared" ref="D97:D102" si="11">B97/C97</f>
        <v>1.0739721555001049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10</v>
      </c>
      <c r="B98" s="6">
        <f>'Demand Input'!H21</f>
        <v>40390</v>
      </c>
      <c r="C98" s="6">
        <f>'Demand Input'!D21</f>
        <v>38510</v>
      </c>
      <c r="D98" s="4">
        <f t="shared" si="11"/>
        <v>1.0488184887042327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2</v>
      </c>
      <c r="B99" s="6">
        <f>'Demand Input'!H22</f>
        <v>42282</v>
      </c>
      <c r="C99" s="6">
        <f>'Demand Input'!D22</f>
        <v>39535</v>
      </c>
      <c r="D99" s="4">
        <f t="shared" si="11"/>
        <v>1.06948273681548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11</v>
      </c>
      <c r="B100" s="6">
        <f>'Demand Input'!H23</f>
        <v>48210</v>
      </c>
      <c r="C100" s="6">
        <f>'Demand Input'!D23</f>
        <v>47488</v>
      </c>
      <c r="D100" s="4">
        <f t="shared" si="11"/>
        <v>1.0152038409703503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12</v>
      </c>
      <c r="B101" s="6">
        <f>'Demand Input'!H24</f>
        <v>56754</v>
      </c>
      <c r="C101" s="6">
        <f>'Demand Input'!D24</f>
        <v>52336</v>
      </c>
      <c r="D101" s="4">
        <f t="shared" si="11"/>
        <v>1.0844160807092633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13</v>
      </c>
      <c r="B102" s="6">
        <f>'Demand Input'!H25</f>
        <v>62781</v>
      </c>
      <c r="C102" s="6">
        <f>'Demand Input'!D25</f>
        <v>58778</v>
      </c>
      <c r="D102" s="4">
        <f t="shared" si="11"/>
        <v>1.0681037122732995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50</v>
      </c>
      <c r="B103" s="6">
        <f>'Demand Input'!H26</f>
        <v>75127</v>
      </c>
      <c r="C103" s="6">
        <f>'Demand Input'!D26</f>
        <v>58188</v>
      </c>
      <c r="D103" s="4">
        <f t="shared" ref="D103" si="12">B103/C103</f>
        <v>1.2911081322609472</v>
      </c>
    </row>
    <row r="104" spans="1:21" x14ac:dyDescent="0.25">
      <c r="A104" s="1" t="s">
        <v>51</v>
      </c>
      <c r="B104" s="6">
        <f>'Demand Input'!H27</f>
        <v>64642</v>
      </c>
      <c r="C104" s="6">
        <f>'Demand Input'!D27</f>
        <v>59318</v>
      </c>
      <c r="D104" s="4">
        <f t="shared" ref="D104:D106" si="13">B104/C104</f>
        <v>1.0897535318115918</v>
      </c>
    </row>
    <row r="105" spans="1:21" x14ac:dyDescent="0.25">
      <c r="A105" s="1" t="s">
        <v>54</v>
      </c>
      <c r="B105" s="6">
        <f>'Demand Input'!H28</f>
        <v>53753</v>
      </c>
      <c r="C105" s="6">
        <f>'Demand Input'!D28</f>
        <v>56106</v>
      </c>
      <c r="D105" s="4">
        <f t="shared" si="13"/>
        <v>0.9580615263964638</v>
      </c>
    </row>
    <row r="106" spans="1:21" x14ac:dyDescent="0.25">
      <c r="A106" s="1" t="s">
        <v>56</v>
      </c>
      <c r="B106" s="6">
        <f>'Demand Input'!H29</f>
        <v>49227</v>
      </c>
      <c r="C106" s="6">
        <f>'Demand Input'!D29</f>
        <v>50621</v>
      </c>
      <c r="D106" s="4">
        <f t="shared" si="13"/>
        <v>0.9724620216906027</v>
      </c>
    </row>
  </sheetData>
  <mergeCells count="25">
    <mergeCell ref="P36:Q36"/>
    <mergeCell ref="S36:T36"/>
    <mergeCell ref="A50:E50"/>
    <mergeCell ref="V36:W36"/>
    <mergeCell ref="D36:E36"/>
    <mergeCell ref="G36:H36"/>
    <mergeCell ref="J36:K36"/>
    <mergeCell ref="M36:N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AB31:AC31"/>
    <mergeCell ref="AB36:AC36"/>
    <mergeCell ref="AD31:AE31"/>
    <mergeCell ref="AD36:AE36"/>
    <mergeCell ref="X31:Y31"/>
    <mergeCell ref="X36:Y36"/>
    <mergeCell ref="Z36:AA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zoomScaleNormal="100" workbookViewId="0">
      <selection activeCell="J28" sqref="J28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9" width="1.85546875" style="8" customWidth="1"/>
    <col min="10" max="12" width="18.28515625" style="8" customWidth="1"/>
    <col min="13" max="16384" width="9.140625" style="8"/>
  </cols>
  <sheetData>
    <row r="1" spans="1:71" ht="15" customHeight="1" x14ac:dyDescent="0.25">
      <c r="A1" s="68" t="s">
        <v>21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19</v>
      </c>
      <c r="C8" s="72" t="s">
        <v>45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44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18</v>
      </c>
      <c r="C10" s="72" t="s">
        <v>22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64" t="s">
        <v>17</v>
      </c>
      <c r="C16" s="64"/>
      <c r="D16" s="64"/>
      <c r="E16" s="37"/>
      <c r="F16" s="64" t="s">
        <v>57</v>
      </c>
      <c r="G16" s="64"/>
      <c r="H16" s="64"/>
      <c r="I16" s="37"/>
      <c r="J16" s="64" t="s">
        <v>58</v>
      </c>
      <c r="K16" s="64"/>
      <c r="L16" s="64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2" t="s">
        <v>43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2" t="s">
        <v>8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2" t="s">
        <v>9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2" t="s">
        <v>10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2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2" t="s">
        <v>11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2" t="s">
        <v>12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2" t="s">
        <v>13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2" t="s">
        <v>50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2" t="s">
        <v>51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x14ac:dyDescent="0.25">
      <c r="A28" s="42" t="s">
        <v>54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25">
      <c r="A29" s="42" t="s">
        <v>56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/>
      <c r="K29" s="21"/>
      <c r="L29" s="21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.25" customHeight="1" x14ac:dyDescent="0.25">
      <c r="A31" s="37"/>
      <c r="B31" s="66"/>
      <c r="C31" s="66"/>
      <c r="D31" s="66"/>
      <c r="E31" s="66"/>
      <c r="F31" s="66"/>
      <c r="G31" s="66"/>
      <c r="H31" s="66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ht="11.25" customHeight="1" x14ac:dyDescent="0.25">
      <c r="A32" s="35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71" t="str">
        <f>"Input Water Produced ("&amp;C10&amp;")"</f>
        <v>Input Water Produced (MGD)</v>
      </c>
      <c r="C33" s="71"/>
      <c r="D33" s="71"/>
      <c r="E33" s="71"/>
      <c r="F33" s="71"/>
      <c r="G33" s="71"/>
      <c r="H33" s="7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65" t="s">
        <v>20</v>
      </c>
      <c r="C34" s="65"/>
      <c r="D34" s="65"/>
      <c r="E34" s="65"/>
      <c r="F34" s="65"/>
      <c r="G34" s="65"/>
      <c r="H34" s="65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ht="23.25" x14ac:dyDescent="0.35">
      <c r="A35" s="38"/>
      <c r="B35" s="38" t="s">
        <v>49</v>
      </c>
      <c r="C35" s="39" t="s">
        <v>48</v>
      </c>
      <c r="D35" s="40" t="s">
        <v>17</v>
      </c>
      <c r="E35" s="41"/>
      <c r="F35" s="40" t="s">
        <v>57</v>
      </c>
      <c r="G35" s="40" t="s">
        <v>58</v>
      </c>
      <c r="H35" s="35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43</v>
      </c>
      <c r="C36" s="55" t="s">
        <v>8</v>
      </c>
      <c r="D36" s="20">
        <v>5.0999999999999996</v>
      </c>
      <c r="E36" s="43"/>
      <c r="F36" s="20">
        <v>4.62</v>
      </c>
      <c r="G36" s="20">
        <v>4.75</v>
      </c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8</v>
      </c>
      <c r="C37" s="55" t="s">
        <v>9</v>
      </c>
      <c r="D37" s="20">
        <v>5.0599999999999996</v>
      </c>
      <c r="E37" s="43"/>
      <c r="F37" s="20">
        <v>4.71</v>
      </c>
      <c r="G37" s="20">
        <v>5.51</v>
      </c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9</v>
      </c>
      <c r="C38" s="55" t="s">
        <v>10</v>
      </c>
      <c r="D38" s="20">
        <v>5.01</v>
      </c>
      <c r="E38" s="43"/>
      <c r="F38" s="20">
        <v>4.58</v>
      </c>
      <c r="G38" s="20">
        <v>4.79</v>
      </c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10</v>
      </c>
      <c r="C39" s="55" t="s">
        <v>2</v>
      </c>
      <c r="D39" s="20">
        <v>5.21</v>
      </c>
      <c r="E39" s="43"/>
      <c r="F39" s="20">
        <v>4.75</v>
      </c>
      <c r="G39" s="20">
        <v>5.0199999999999996</v>
      </c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2</v>
      </c>
      <c r="C40" s="55" t="s">
        <v>11</v>
      </c>
      <c r="D40" s="20">
        <v>5.53</v>
      </c>
      <c r="E40" s="43"/>
      <c r="F40" s="20">
        <v>5.3</v>
      </c>
      <c r="G40" s="20">
        <v>5.65</v>
      </c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11</v>
      </c>
      <c r="C41" s="55" t="s">
        <v>12</v>
      </c>
      <c r="D41" s="20">
        <v>5.89</v>
      </c>
      <c r="E41" s="43"/>
      <c r="F41" s="20">
        <v>6.45</v>
      </c>
      <c r="G41" s="20">
        <v>6.37</v>
      </c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12</v>
      </c>
      <c r="C42" s="55" t="s">
        <v>13</v>
      </c>
      <c r="D42" s="20">
        <v>6.85</v>
      </c>
      <c r="E42" s="43"/>
      <c r="F42" s="20">
        <v>7.65</v>
      </c>
      <c r="G42" s="20">
        <v>6.52</v>
      </c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13</v>
      </c>
      <c r="C43" s="55" t="s">
        <v>50</v>
      </c>
      <c r="D43" s="20">
        <v>7.01</v>
      </c>
      <c r="E43" s="43"/>
      <c r="F43" s="20">
        <v>7.5</v>
      </c>
      <c r="G43" s="20">
        <v>6.46</v>
      </c>
      <c r="H43" s="32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8"/>
      <c r="B44" s="35" t="s">
        <v>50</v>
      </c>
      <c r="C44" s="55" t="s">
        <v>52</v>
      </c>
      <c r="D44" s="20">
        <v>6.18</v>
      </c>
      <c r="E44" s="43"/>
      <c r="F44" s="20">
        <v>6.81</v>
      </c>
      <c r="G44" s="20">
        <v>5.86</v>
      </c>
      <c r="H44" s="32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8"/>
      <c r="B45" s="35" t="s">
        <v>51</v>
      </c>
      <c r="C45" s="55" t="s">
        <v>53</v>
      </c>
      <c r="D45" s="20">
        <v>5.91</v>
      </c>
      <c r="E45" s="43"/>
      <c r="F45" s="20">
        <v>5.66</v>
      </c>
      <c r="G45" s="20">
        <v>5.74</v>
      </c>
      <c r="H45" s="29"/>
      <c r="I45" s="29"/>
      <c r="J45" s="29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 t="s">
        <v>54</v>
      </c>
      <c r="C46" s="52" t="s">
        <v>55</v>
      </c>
      <c r="D46" s="20">
        <v>5.0599999999999996</v>
      </c>
      <c r="E46" s="43"/>
      <c r="F46" s="20">
        <v>4.9400000000000004</v>
      </c>
      <c r="G46" s="20"/>
      <c r="H46" s="29"/>
      <c r="I46" s="29"/>
      <c r="J46" s="29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 t="s">
        <v>56</v>
      </c>
      <c r="C47" s="54" t="s">
        <v>59</v>
      </c>
      <c r="D47" s="53">
        <v>4.7300000000000004</v>
      </c>
      <c r="E47" s="43"/>
      <c r="F47" s="53">
        <v>4.63</v>
      </c>
      <c r="G47" s="53"/>
      <c r="H47" s="29"/>
      <c r="I47" s="29"/>
      <c r="J47" s="29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A69" s="35"/>
      <c r="B69" s="35"/>
      <c r="C69" s="3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A70" s="35"/>
      <c r="B70" s="35"/>
      <c r="C70" s="3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A71" s="35"/>
      <c r="B71" s="35"/>
      <c r="C71" s="3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  <row r="292" spans="9:71" x14ac:dyDescent="0.25"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</row>
    <row r="293" spans="9:71" x14ac:dyDescent="0.25"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</row>
    <row r="294" spans="9:71" x14ac:dyDescent="0.25"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</row>
  </sheetData>
  <mergeCells count="14"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topLeftCell="A34" zoomScaleNormal="100" workbookViewId="0">
      <selection activeCell="E55" sqref="E5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6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53</v>
      </c>
      <c r="E8" s="27">
        <v>1484335</v>
      </c>
      <c r="G8" s="27">
        <v>427655</v>
      </c>
      <c r="I8" s="27">
        <v>140662</v>
      </c>
      <c r="K8" s="27">
        <v>120033</v>
      </c>
      <c r="L8" s="8">
        <v>0</v>
      </c>
      <c r="M8" s="27">
        <f>SUM(E8,G8,I8,K8)</f>
        <v>2172685</v>
      </c>
      <c r="N8" s="8"/>
      <c r="O8" s="56"/>
      <c r="T8" s="32"/>
      <c r="U8" s="32"/>
      <c r="V8" s="32"/>
      <c r="W8" s="32"/>
      <c r="X8" s="32"/>
    </row>
    <row r="9" spans="1:24" x14ac:dyDescent="0.25">
      <c r="C9" s="26" t="s">
        <v>28</v>
      </c>
      <c r="D9" s="26"/>
      <c r="E9" s="26" t="s">
        <v>29</v>
      </c>
      <c r="F9" s="26"/>
      <c r="G9" s="26" t="s">
        <v>30</v>
      </c>
      <c r="H9" s="26"/>
      <c r="I9" s="26" t="s">
        <v>46</v>
      </c>
      <c r="J9" s="26"/>
      <c r="K9" s="26" t="s">
        <v>47</v>
      </c>
      <c r="L9" s="26"/>
      <c r="M9" s="26" t="s">
        <v>31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52</v>
      </c>
      <c r="E12" s="27">
        <v>1549837</v>
      </c>
      <c r="G12" s="27">
        <v>402086</v>
      </c>
      <c r="I12" s="27">
        <v>119458</v>
      </c>
      <c r="K12" s="27">
        <v>104000</v>
      </c>
      <c r="L12" s="8">
        <v>0</v>
      </c>
      <c r="M12" s="27">
        <f>SUM(E12,G12,I12,K12)</f>
        <v>2175381</v>
      </c>
      <c r="N12" s="8"/>
      <c r="O12" s="56"/>
      <c r="T12" s="32"/>
      <c r="U12" s="32"/>
      <c r="V12" s="32"/>
      <c r="W12" s="32"/>
      <c r="X12" s="32"/>
    </row>
    <row r="13" spans="1:24" x14ac:dyDescent="0.25">
      <c r="C13" s="26" t="s">
        <v>32</v>
      </c>
      <c r="D13" s="26"/>
      <c r="E13" s="26" t="s">
        <v>29</v>
      </c>
      <c r="F13" s="26"/>
      <c r="G13" s="26" t="s">
        <v>30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31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54</v>
      </c>
      <c r="E16" s="27">
        <v>1532140</v>
      </c>
      <c r="G16" s="27">
        <v>331930</v>
      </c>
      <c r="I16" s="27">
        <v>118733</v>
      </c>
      <c r="K16" s="27">
        <v>167702</v>
      </c>
      <c r="M16" s="27">
        <f>SUM(E16,G16,I16,K16)</f>
        <v>2150505</v>
      </c>
      <c r="N16" s="8"/>
      <c r="T16" s="32"/>
      <c r="U16" s="32"/>
      <c r="V16" s="32"/>
      <c r="W16" s="32"/>
      <c r="X16" s="32"/>
    </row>
    <row r="17" spans="1:24" x14ac:dyDescent="0.25">
      <c r="C17" s="26" t="s">
        <v>33</v>
      </c>
      <c r="D17" s="26"/>
      <c r="E17" s="26" t="s">
        <v>29</v>
      </c>
      <c r="F17" s="26"/>
      <c r="G17" s="26" t="s">
        <v>30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31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52</v>
      </c>
      <c r="E20" s="27">
        <v>1768410</v>
      </c>
      <c r="G20" s="27">
        <v>317329</v>
      </c>
      <c r="I20" s="27">
        <v>115570</v>
      </c>
      <c r="K20" s="27">
        <v>161065</v>
      </c>
      <c r="M20" s="27">
        <f>SUM(E20,G20,I20,K20)</f>
        <v>2362374</v>
      </c>
      <c r="N20" s="8"/>
      <c r="T20" s="32"/>
      <c r="U20" s="32"/>
      <c r="V20" s="32"/>
      <c r="W20" s="32"/>
      <c r="X20" s="32"/>
    </row>
    <row r="21" spans="1:24" x14ac:dyDescent="0.25">
      <c r="C21" s="26" t="s">
        <v>34</v>
      </c>
      <c r="D21" s="26"/>
      <c r="E21" s="26" t="s">
        <v>29</v>
      </c>
      <c r="F21" s="26"/>
      <c r="G21" s="26" t="s">
        <v>30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31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x14ac:dyDescent="0.25">
      <c r="A24" s="32"/>
      <c r="B24" s="32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T24" s="32"/>
      <c r="U24" s="32"/>
      <c r="V24" s="32"/>
      <c r="W24" s="32"/>
      <c r="X24" s="32"/>
    </row>
    <row r="25" spans="1:24" x14ac:dyDescent="0.25">
      <c r="A25" s="32"/>
      <c r="B25" s="3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T25" s="32"/>
      <c r="U25" s="32"/>
      <c r="V25" s="32"/>
      <c r="W25" s="32"/>
      <c r="X25" s="32"/>
    </row>
    <row r="26" spans="1:24" x14ac:dyDescent="0.25">
      <c r="A26" s="32"/>
      <c r="B26" s="3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T26" s="32"/>
      <c r="U26" s="32"/>
      <c r="V26" s="32"/>
      <c r="W26" s="32"/>
      <c r="X26" s="32"/>
    </row>
    <row r="27" spans="1:24" x14ac:dyDescent="0.25">
      <c r="A27" s="32"/>
      <c r="B27" s="3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T27" s="32"/>
      <c r="U27" s="32"/>
      <c r="V27" s="32"/>
      <c r="W27" s="32"/>
      <c r="X27" s="32"/>
    </row>
    <row r="28" spans="1:24" ht="18.75" x14ac:dyDescent="0.3">
      <c r="A28" s="35"/>
      <c r="B28" s="46" t="s">
        <v>35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x14ac:dyDescent="0.25">
      <c r="A30" s="35"/>
      <c r="B30" s="35"/>
      <c r="C30" s="35" t="s">
        <v>36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2"/>
      <c r="U30" s="32"/>
      <c r="V30" s="32"/>
      <c r="W30" s="32"/>
      <c r="X30" s="32"/>
    </row>
    <row r="31" spans="1:24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50"/>
      <c r="L31" s="50"/>
      <c r="M31" s="50"/>
      <c r="N31" s="50"/>
      <c r="O31" s="50"/>
      <c r="P31" s="50"/>
      <c r="Q31" s="35"/>
      <c r="R31" s="35"/>
      <c r="S31" s="35"/>
      <c r="T31" s="32"/>
      <c r="U31" s="32"/>
      <c r="V31" s="32"/>
      <c r="W31" s="32"/>
      <c r="X31" s="32"/>
    </row>
    <row r="32" spans="1:24" x14ac:dyDescent="0.25">
      <c r="A32" s="47"/>
      <c r="B32" s="47"/>
      <c r="C32" s="47"/>
      <c r="D32" s="47"/>
      <c r="E32" s="47"/>
      <c r="F32" s="47"/>
      <c r="G32" s="47"/>
      <c r="H32" s="47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2"/>
      <c r="U32" s="32"/>
      <c r="V32" s="32"/>
      <c r="W32" s="32"/>
      <c r="X32" s="32"/>
    </row>
    <row r="33" spans="1:31" x14ac:dyDescent="0.25">
      <c r="A33" s="47"/>
      <c r="B33" s="47"/>
      <c r="C33" s="25" t="s">
        <v>54</v>
      </c>
      <c r="D33" s="47"/>
      <c r="E33" s="48">
        <v>1793</v>
      </c>
      <c r="F33" s="47"/>
      <c r="G33" s="27">
        <v>688350</v>
      </c>
      <c r="H33" s="47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ht="30" x14ac:dyDescent="0.25">
      <c r="C34" s="26" t="s">
        <v>28</v>
      </c>
      <c r="D34" s="26"/>
      <c r="E34" s="28" t="s">
        <v>37</v>
      </c>
      <c r="F34" s="26"/>
      <c r="G34" s="28" t="s">
        <v>38</v>
      </c>
      <c r="H34" s="26"/>
      <c r="I34" s="44"/>
      <c r="J34" s="44"/>
      <c r="K34" s="44"/>
      <c r="L34" s="44"/>
      <c r="M34" s="44"/>
      <c r="N34" s="44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x14ac:dyDescent="0.25">
      <c r="I35" s="32"/>
      <c r="J35" s="32"/>
      <c r="K35" s="32"/>
      <c r="L35" s="32"/>
      <c r="M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x14ac:dyDescent="0.25">
      <c r="C36" s="26"/>
      <c r="D36" s="26"/>
      <c r="E36" s="26"/>
      <c r="F36" s="26"/>
      <c r="G36" s="26"/>
      <c r="H36" s="26"/>
      <c r="I36" s="44"/>
      <c r="J36" s="32"/>
      <c r="K36" s="32"/>
      <c r="L36" s="32"/>
      <c r="M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x14ac:dyDescent="0.25">
      <c r="C37" s="25" t="s">
        <v>51</v>
      </c>
      <c r="D37" s="47"/>
      <c r="E37" s="48">
        <v>1731</v>
      </c>
      <c r="F37" s="47"/>
      <c r="G37" s="27">
        <v>625544</v>
      </c>
      <c r="H37" s="26"/>
      <c r="I37" s="44"/>
      <c r="J37" s="32"/>
      <c r="K37" s="32"/>
      <c r="L37" s="32"/>
      <c r="M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ht="30" x14ac:dyDescent="0.25">
      <c r="C38" s="26" t="s">
        <v>32</v>
      </c>
      <c r="D38" s="26"/>
      <c r="E38" s="28" t="s">
        <v>37</v>
      </c>
      <c r="F38" s="26"/>
      <c r="G38" s="28" t="s">
        <v>38</v>
      </c>
      <c r="H38" s="26"/>
      <c r="I38" s="44"/>
      <c r="J38" s="32"/>
      <c r="K38" s="32"/>
      <c r="L38" s="32"/>
      <c r="M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x14ac:dyDescent="0.25">
      <c r="C39" s="26"/>
      <c r="D39" s="26"/>
      <c r="E39" s="26"/>
      <c r="F39" s="26"/>
      <c r="G39" s="26"/>
      <c r="H39" s="26"/>
      <c r="I39" s="44"/>
      <c r="J39" s="32"/>
      <c r="K39" s="32"/>
      <c r="L39" s="32"/>
      <c r="M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x14ac:dyDescent="0.25">
      <c r="C40" s="26"/>
      <c r="D40" s="26"/>
      <c r="E40" s="26"/>
      <c r="F40" s="26"/>
      <c r="G40" s="26"/>
      <c r="H40" s="26"/>
      <c r="I40" s="44"/>
      <c r="J40" s="32"/>
      <c r="K40" s="32"/>
      <c r="L40" s="32"/>
      <c r="M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x14ac:dyDescent="0.25">
      <c r="C41" s="25" t="s">
        <v>53</v>
      </c>
      <c r="D41" s="26"/>
      <c r="E41" s="48">
        <v>1732</v>
      </c>
      <c r="F41" s="26"/>
      <c r="G41" s="27">
        <v>618365</v>
      </c>
      <c r="H41" s="26"/>
      <c r="I41" s="44"/>
      <c r="J41" s="32"/>
      <c r="K41" s="32"/>
      <c r="L41" s="32"/>
      <c r="M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ht="30" x14ac:dyDescent="0.25">
      <c r="C42" s="26" t="s">
        <v>33</v>
      </c>
      <c r="D42" s="26"/>
      <c r="E42" s="28" t="s">
        <v>37</v>
      </c>
      <c r="F42" s="26"/>
      <c r="G42" s="28" t="s">
        <v>38</v>
      </c>
      <c r="H42" s="26"/>
      <c r="I42" s="44"/>
      <c r="J42" s="32"/>
      <c r="K42" s="32"/>
      <c r="L42" s="32"/>
      <c r="M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x14ac:dyDescent="0.25">
      <c r="C43" s="26"/>
      <c r="D43" s="26"/>
      <c r="E43" s="26"/>
      <c r="F43" s="26"/>
      <c r="G43" s="26"/>
      <c r="H43" s="26"/>
      <c r="I43" s="44"/>
      <c r="J43" s="32"/>
      <c r="K43" s="32"/>
      <c r="L43" s="32"/>
      <c r="M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x14ac:dyDescent="0.25">
      <c r="C44" s="26"/>
      <c r="D44" s="26"/>
      <c r="E44" s="26"/>
      <c r="F44" s="26"/>
      <c r="G44" s="26"/>
      <c r="H44" s="26"/>
      <c r="I44" s="44"/>
      <c r="J44" s="32"/>
      <c r="K44" s="32"/>
      <c r="L44" s="32"/>
      <c r="M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x14ac:dyDescent="0.25">
      <c r="C45" s="25" t="s">
        <v>52</v>
      </c>
      <c r="D45" s="26"/>
      <c r="E45" s="48">
        <v>1871</v>
      </c>
      <c r="F45" s="26"/>
      <c r="G45" s="27">
        <v>593964</v>
      </c>
      <c r="H45" s="26"/>
      <c r="I45" s="44"/>
      <c r="J45" s="32"/>
      <c r="K45" s="32"/>
      <c r="L45" s="32"/>
      <c r="M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ht="30" x14ac:dyDescent="0.25">
      <c r="C46" s="26" t="s">
        <v>34</v>
      </c>
      <c r="D46" s="26"/>
      <c r="E46" s="28" t="s">
        <v>37</v>
      </c>
      <c r="F46" s="26"/>
      <c r="G46" s="28" t="s">
        <v>38</v>
      </c>
      <c r="H46" s="26"/>
      <c r="I46" s="44"/>
      <c r="J46" s="32"/>
      <c r="K46" s="32"/>
      <c r="L46" s="32"/>
      <c r="M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x14ac:dyDescent="0.25">
      <c r="C47" s="26"/>
      <c r="D47" s="26"/>
      <c r="E47" s="26"/>
      <c r="F47" s="26"/>
      <c r="G47" s="26"/>
      <c r="H47" s="26"/>
      <c r="I47" s="44"/>
      <c r="J47" s="32"/>
      <c r="K47" s="32"/>
      <c r="L47" s="32"/>
      <c r="M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x14ac:dyDescent="0.25">
      <c r="A48" s="35"/>
      <c r="B48" s="35"/>
      <c r="C48" s="35"/>
      <c r="D48" s="35"/>
      <c r="E48" s="35"/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ht="18.75" x14ac:dyDescent="0.3">
      <c r="A49" s="35"/>
      <c r="B49" s="46" t="s">
        <v>39</v>
      </c>
      <c r="C49" s="35"/>
      <c r="D49" s="35"/>
      <c r="E49" s="35"/>
      <c r="F49" s="35"/>
      <c r="G49" s="35"/>
      <c r="H49" s="35"/>
      <c r="I49" s="35"/>
      <c r="J49" s="32"/>
      <c r="K49" s="32"/>
      <c r="L49" s="32"/>
      <c r="M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x14ac:dyDescent="0.25">
      <c r="A50" s="35"/>
      <c r="B50" s="35"/>
      <c r="C50" s="35"/>
      <c r="D50" s="35"/>
      <c r="E50" s="35"/>
      <c r="F50" s="35"/>
      <c r="G50" s="35"/>
      <c r="H50" s="35"/>
      <c r="I50" s="35"/>
      <c r="J50" s="32"/>
      <c r="K50" s="32"/>
      <c r="L50" s="32"/>
      <c r="M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x14ac:dyDescent="0.25">
      <c r="A51" s="35"/>
      <c r="B51" s="35"/>
      <c r="C51" s="35" t="s">
        <v>40</v>
      </c>
      <c r="D51" s="35"/>
      <c r="E51" s="35"/>
      <c r="F51" s="35"/>
      <c r="G51" s="35"/>
      <c r="H51" s="35"/>
      <c r="I51" s="35"/>
      <c r="J51" s="32"/>
      <c r="K51" s="32"/>
      <c r="L51" s="32"/>
      <c r="M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x14ac:dyDescent="0.25">
      <c r="A52" s="35"/>
      <c r="B52" s="35"/>
      <c r="C52" s="35"/>
      <c r="D52" s="35"/>
      <c r="E52" s="49">
        <v>44512</v>
      </c>
      <c r="F52" s="35"/>
      <c r="G52" s="35"/>
      <c r="H52" s="35"/>
      <c r="I52" s="35"/>
      <c r="J52" s="32"/>
      <c r="K52" s="32"/>
      <c r="L52" s="32"/>
      <c r="M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x14ac:dyDescent="0.25">
      <c r="C53" s="26"/>
      <c r="D53" s="26"/>
      <c r="E53" s="26"/>
      <c r="F53" s="26"/>
      <c r="G53" s="26"/>
      <c r="H53" s="26"/>
      <c r="I53" s="26"/>
      <c r="K53" s="32"/>
      <c r="L53" s="32"/>
      <c r="M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x14ac:dyDescent="0.25">
      <c r="C54" s="25" t="s">
        <v>54</v>
      </c>
      <c r="D54" s="26"/>
      <c r="E54" s="27">
        <v>415168</v>
      </c>
      <c r="F54" s="26"/>
      <c r="G54" s="25" t="s">
        <v>51</v>
      </c>
      <c r="H54" s="26"/>
      <c r="I54" s="27">
        <v>1506158</v>
      </c>
      <c r="K54" s="32"/>
      <c r="L54" s="32"/>
      <c r="M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x14ac:dyDescent="0.25">
      <c r="C55" s="26" t="s">
        <v>28</v>
      </c>
      <c r="D55" s="26"/>
      <c r="E55" s="28" t="s">
        <v>41</v>
      </c>
      <c r="F55" s="26"/>
      <c r="G55" s="26" t="s">
        <v>32</v>
      </c>
      <c r="H55" s="26"/>
      <c r="I55" s="28" t="s">
        <v>41</v>
      </c>
      <c r="J55" s="26"/>
      <c r="K55" s="32"/>
      <c r="L55" s="32"/>
      <c r="M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x14ac:dyDescent="0.25">
      <c r="C56" s="26"/>
      <c r="D56" s="26"/>
      <c r="E56" s="26"/>
      <c r="F56" s="26"/>
      <c r="G56" s="26"/>
      <c r="H56" s="26"/>
      <c r="I56" s="26"/>
      <c r="J56" s="26"/>
      <c r="K56" s="32"/>
      <c r="L56" s="32"/>
      <c r="M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x14ac:dyDescent="0.25">
      <c r="C58" s="26"/>
      <c r="D58" s="26"/>
      <c r="E58" s="26"/>
      <c r="F58" s="26"/>
      <c r="G58" s="26"/>
      <c r="H58" s="26"/>
      <c r="I58" s="26"/>
      <c r="J58" s="26"/>
      <c r="K58" s="32"/>
      <c r="L58" s="32"/>
      <c r="M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31" x14ac:dyDescent="0.25">
      <c r="C59" s="25" t="s">
        <v>54</v>
      </c>
      <c r="D59" s="26"/>
      <c r="E59" s="27">
        <v>1502909</v>
      </c>
      <c r="F59" s="26"/>
      <c r="G59" s="25" t="s">
        <v>51</v>
      </c>
      <c r="H59" s="26"/>
      <c r="I59" s="27">
        <v>1840606</v>
      </c>
      <c r="J59" s="26"/>
      <c r="K59" s="32"/>
      <c r="L59" s="32"/>
      <c r="M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pans="1:31" ht="30" x14ac:dyDescent="0.25">
      <c r="C60" s="28" t="s">
        <v>42</v>
      </c>
      <c r="D60" s="26"/>
      <c r="E60" s="28" t="s">
        <v>41</v>
      </c>
      <c r="F60" s="26"/>
      <c r="G60" s="28" t="s">
        <v>60</v>
      </c>
      <c r="H60" s="26"/>
      <c r="I60" s="28" t="s">
        <v>41</v>
      </c>
      <c r="J60" s="26"/>
      <c r="K60" s="32"/>
      <c r="L60" s="32"/>
      <c r="M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pans="1:31" x14ac:dyDescent="0.25">
      <c r="C61" s="26"/>
      <c r="D61" s="26"/>
      <c r="E61" s="26"/>
      <c r="F61" s="26"/>
      <c r="G61" s="26"/>
      <c r="H61" s="26"/>
      <c r="I61" s="26"/>
      <c r="J61" s="26"/>
      <c r="K61" s="32"/>
      <c r="L61" s="32"/>
      <c r="M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1:31" x14ac:dyDescent="0.25">
      <c r="A62" s="32"/>
      <c r="B62" s="32"/>
      <c r="C62" s="44"/>
      <c r="D62" s="44"/>
      <c r="E62" s="44"/>
      <c r="F62" s="44"/>
      <c r="G62" s="44"/>
      <c r="H62" s="44"/>
      <c r="I62" s="44"/>
      <c r="J62" s="44"/>
      <c r="K62" s="32"/>
      <c r="L62" s="32"/>
      <c r="M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x14ac:dyDescent="0.25">
      <c r="A63" s="32"/>
      <c r="B63" s="32"/>
      <c r="C63" s="44"/>
      <c r="D63" s="44"/>
      <c r="E63" s="44"/>
      <c r="F63" s="44"/>
      <c r="G63" s="44"/>
      <c r="H63" s="44"/>
      <c r="I63" s="44"/>
      <c r="J63" s="44"/>
      <c r="K63" s="32"/>
      <c r="L63" s="32"/>
      <c r="M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pans="1:3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</row>
    <row r="65" spans="1:3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1:3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spans="1:3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32" customFormat="1" x14ac:dyDescent="0.25"/>
    <row r="72" spans="1:31" s="32" customFormat="1" x14ac:dyDescent="0.25"/>
    <row r="73" spans="1:31" s="32" customFormat="1" x14ac:dyDescent="0.25"/>
    <row r="74" spans="1:31" s="32" customFormat="1" x14ac:dyDescent="0.25"/>
    <row r="75" spans="1:31" s="32" customFormat="1" x14ac:dyDescent="0.25"/>
    <row r="76" spans="1:31" s="32" customFormat="1" x14ac:dyDescent="0.25"/>
    <row r="77" spans="1:31" s="32" customFormat="1" x14ac:dyDescent="0.25"/>
    <row r="78" spans="1:31" s="32" customFormat="1" x14ac:dyDescent="0.25"/>
    <row r="79" spans="1:31" s="32" customFormat="1" x14ac:dyDescent="0.25"/>
    <row r="80" spans="1:31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  <row r="10388" s="32" customFormat="1" x14ac:dyDescent="0.25"/>
    <row r="10389" s="32" customFormat="1" x14ac:dyDescent="0.25"/>
    <row r="10390" s="32" customFormat="1" x14ac:dyDescent="0.25"/>
    <row r="10391" s="32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2021-11-15T21:11:48Z</dcterms:modified>
</cp:coreProperties>
</file>